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255" windowWidth="11340" windowHeight="6615" tabRatio="601"/>
  </bookViews>
  <sheets>
    <sheet name="Plan1" sheetId="1" r:id="rId1"/>
    <sheet name="Plan2" sheetId="2" r:id="rId2"/>
    <sheet name="Plan3" sheetId="3" r:id="rId3"/>
  </sheets>
  <definedNames>
    <definedName name="_xlnm.Print_Area" localSheetId="0">Plan1!$A$1:$H$80</definedName>
  </definedNames>
  <calcPr calcId="144525"/>
</workbook>
</file>

<file path=xl/calcChain.xml><?xml version="1.0" encoding="utf-8"?>
<calcChain xmlns="http://schemas.openxmlformats.org/spreadsheetml/2006/main">
  <c r="H64" i="1" l="1"/>
  <c r="G70" i="1" l="1"/>
  <c r="O9" i="2" l="1"/>
  <c r="O15" i="2"/>
  <c r="R15" i="2" s="1"/>
  <c r="O10" i="2"/>
  <c r="O11" i="2"/>
  <c r="O12" i="2"/>
  <c r="R12" i="2" s="1"/>
  <c r="O13" i="2"/>
  <c r="R13" i="2" s="1"/>
  <c r="O14" i="2"/>
  <c r="O16" i="2"/>
  <c r="R16" i="2" s="1"/>
  <c r="O17" i="2"/>
  <c r="O18" i="2"/>
  <c r="O19" i="2"/>
  <c r="R19" i="2" s="1"/>
  <c r="O20" i="2"/>
  <c r="R20" i="2" s="1"/>
  <c r="O21" i="2"/>
  <c r="O22" i="2"/>
  <c r="O23" i="2"/>
  <c r="O24" i="2"/>
  <c r="R9" i="2"/>
  <c r="R10" i="2"/>
  <c r="R11" i="2"/>
  <c r="Q54" i="2"/>
  <c r="Q53" i="2"/>
  <c r="Q52" i="2"/>
  <c r="Q51" i="2"/>
  <c r="Q50" i="2"/>
  <c r="O49" i="2"/>
  <c r="Q49" i="2" s="1"/>
  <c r="M49" i="2"/>
  <c r="I48" i="2"/>
  <c r="I47" i="2"/>
  <c r="G47" i="2"/>
  <c r="I44" i="2"/>
  <c r="J44" i="2" s="1"/>
  <c r="E42" i="2"/>
  <c r="K41" i="2"/>
  <c r="K42" i="2" s="1"/>
  <c r="I41" i="2"/>
  <c r="I42" i="2" s="1"/>
  <c r="M36" i="2"/>
  <c r="K36" i="2"/>
  <c r="H36" i="2"/>
  <c r="E47" i="2" s="1"/>
  <c r="E36" i="2"/>
  <c r="Y24" i="2"/>
  <c r="Y23" i="2"/>
  <c r="R23" i="2"/>
  <c r="R22" i="2"/>
  <c r="R21" i="2"/>
  <c r="R18" i="2"/>
  <c r="R17" i="2"/>
  <c r="W12" i="2"/>
  <c r="AA12" i="2" s="1"/>
  <c r="W11" i="2"/>
  <c r="AA11" i="2" s="1"/>
  <c r="W10" i="2"/>
  <c r="AA10" i="2" s="1"/>
  <c r="T31" i="2" s="1"/>
  <c r="W9" i="2"/>
  <c r="AA9" i="2" s="1"/>
  <c r="Q55" i="2" l="1"/>
  <c r="Q56" i="2" s="1"/>
  <c r="R24" i="2"/>
  <c r="R14" i="2"/>
  <c r="R31" i="2" s="1"/>
  <c r="T43" i="2"/>
  <c r="T44" i="2"/>
  <c r="T34" i="2"/>
  <c r="T36" i="2"/>
  <c r="T33" i="2"/>
  <c r="T32" i="2"/>
  <c r="T35" i="2"/>
  <c r="T38" i="2"/>
  <c r="T37" i="2"/>
  <c r="T40" i="2"/>
  <c r="T42" i="2"/>
  <c r="T41" i="2"/>
  <c r="T39" i="2"/>
  <c r="T46" i="2"/>
  <c r="T45" i="2"/>
  <c r="R36" i="2" l="1"/>
  <c r="G41" i="1" l="1"/>
  <c r="G39" i="1"/>
  <c r="G75" i="1" l="1"/>
  <c r="H75" i="1" s="1"/>
  <c r="G32" i="1" l="1"/>
  <c r="G36" i="1" l="1"/>
  <c r="G33" i="1"/>
  <c r="G34" i="1"/>
  <c r="G29" i="1"/>
  <c r="H36" i="1" l="1"/>
  <c r="H76" i="1" l="1"/>
</calcChain>
</file>

<file path=xl/sharedStrings.xml><?xml version="1.0" encoding="utf-8"?>
<sst xmlns="http://schemas.openxmlformats.org/spreadsheetml/2006/main" count="187" uniqueCount="124">
  <si>
    <t xml:space="preserve">DATA: </t>
  </si>
  <si>
    <t>ITEM</t>
  </si>
  <si>
    <t>SERVIÇO</t>
  </si>
  <si>
    <t>UNID.</t>
  </si>
  <si>
    <t>QUANT.</t>
  </si>
  <si>
    <t xml:space="preserve">PREÇO </t>
  </si>
  <si>
    <t>UNIT.</t>
  </si>
  <si>
    <t>SUB-TOTAL</t>
  </si>
  <si>
    <t>TOTAL</t>
  </si>
  <si>
    <t>PAVIMENTAÇÃO</t>
  </si>
  <si>
    <t>m²</t>
  </si>
  <si>
    <t>m</t>
  </si>
  <si>
    <t xml:space="preserve">Regularização e compactação de </t>
  </si>
  <si>
    <t>subleito a 100% PN</t>
  </si>
  <si>
    <t>Fornecimento e assentamento de</t>
  </si>
  <si>
    <t>meio fios de concreto fck 25MPa</t>
  </si>
  <si>
    <t>1.1</t>
  </si>
  <si>
    <r>
      <t xml:space="preserve">                                                   </t>
    </r>
    <r>
      <rPr>
        <b/>
        <u/>
        <sz val="12"/>
        <rFont val="Arial"/>
        <family val="2"/>
      </rPr>
      <t>ORÇAMENTO</t>
    </r>
  </si>
  <si>
    <t>DRENAGEM</t>
  </si>
  <si>
    <t>2.1</t>
  </si>
  <si>
    <t>2.2</t>
  </si>
  <si>
    <t>2.3</t>
  </si>
  <si>
    <t>lajotas sextavadas de concreto</t>
  </si>
  <si>
    <t>fck 35MPa com 25x25x8cm inclu</t>
  </si>
  <si>
    <t>sive colchão de areia com 8cm</t>
  </si>
  <si>
    <t>Escavação mecânica de valas</t>
  </si>
  <si>
    <t>m³</t>
  </si>
  <si>
    <t>1.2</t>
  </si>
  <si>
    <t>Reaterro compactado com sapo</t>
  </si>
  <si>
    <t>1.3</t>
  </si>
  <si>
    <t>Forn. e assent. de tubo D=0,30m</t>
  </si>
  <si>
    <t>1.5</t>
  </si>
  <si>
    <t>1.6</t>
  </si>
  <si>
    <t>Boca de lobo com grelha de ferro</t>
  </si>
  <si>
    <t>Tipo 2</t>
  </si>
  <si>
    <t>Tipo 1</t>
  </si>
  <si>
    <t>1.7</t>
  </si>
  <si>
    <t>Reaterro de passeios com largura</t>
  </si>
  <si>
    <t>passeios</t>
  </si>
  <si>
    <t>SINALIZAÇÃO</t>
  </si>
  <si>
    <t>3.1</t>
  </si>
  <si>
    <t xml:space="preserve">Placa de sinalização circular em </t>
  </si>
  <si>
    <t>chapa de aço galvanizado 18, com</t>
  </si>
  <si>
    <t xml:space="preserve">película refletiva GT/GT, diâmetro </t>
  </si>
  <si>
    <t>de 50cm, inclusive suporte tubular</t>
  </si>
  <si>
    <t>em aço, com colocação</t>
  </si>
  <si>
    <t>unid.</t>
  </si>
  <si>
    <t>3.2</t>
  </si>
  <si>
    <t>de 1,50m e esp. média de 20cm</t>
  </si>
  <si>
    <t>76444/001</t>
  </si>
  <si>
    <t>73730+7796</t>
  </si>
  <si>
    <t>SINAPI</t>
  </si>
  <si>
    <t>composição</t>
  </si>
  <si>
    <t>74223/001</t>
  </si>
  <si>
    <t>73764/005</t>
  </si>
  <si>
    <t>composiçao</t>
  </si>
  <si>
    <t>3.3</t>
  </si>
  <si>
    <t>3.4</t>
  </si>
  <si>
    <t>3.5</t>
  </si>
  <si>
    <t>4.1</t>
  </si>
  <si>
    <t>PASSEIOS</t>
  </si>
  <si>
    <t>Forn. e assent. de tubo D=0,40m</t>
  </si>
  <si>
    <t>Forn. e assent. de tubo D=0,50m</t>
  </si>
  <si>
    <t>Boca de bueiro D=0,80m</t>
  </si>
  <si>
    <t>1.4</t>
  </si>
  <si>
    <t>1.12</t>
  </si>
  <si>
    <t>Caixa de ligação D=0,80m</t>
  </si>
  <si>
    <t xml:space="preserve">espessuras tubos </t>
  </si>
  <si>
    <t>escavação</t>
  </si>
  <si>
    <t>profundidade</t>
  </si>
  <si>
    <t>comprimento</t>
  </si>
  <si>
    <t>larg</t>
  </si>
  <si>
    <t>dn</t>
  </si>
  <si>
    <t>esp</t>
  </si>
  <si>
    <t>*usar l=7,7</t>
  </si>
  <si>
    <t>*usar trapezio</t>
  </si>
  <si>
    <t>COMPACTAÇÃO</t>
  </si>
  <si>
    <t>MEIO FIO</t>
  </si>
  <si>
    <t>SUB-BASE</t>
  </si>
  <si>
    <t>BASE</t>
  </si>
  <si>
    <t>l=7,06</t>
  </si>
  <si>
    <t>imprimação e pintura</t>
  </si>
  <si>
    <t>cauq</t>
  </si>
  <si>
    <t>transp</t>
  </si>
  <si>
    <t>brita calçada</t>
  </si>
  <si>
    <t>podotateis</t>
  </si>
  <si>
    <t xml:space="preserve">pintura </t>
  </si>
  <si>
    <t>Diam.</t>
  </si>
  <si>
    <t>73724+7781</t>
  </si>
  <si>
    <t>73723+7795</t>
  </si>
  <si>
    <t>73722+7725</t>
  </si>
  <si>
    <t>Forn. e assent. de tubo D=0,60m PA-1</t>
  </si>
  <si>
    <t>73720+7763</t>
  </si>
  <si>
    <t>Forn. e assent. de tubo D=0,80m PA-2</t>
  </si>
  <si>
    <t>73856/003</t>
  </si>
  <si>
    <t>74206/001</t>
  </si>
  <si>
    <t>Caixa coletora de talvegue/sarjeta</t>
  </si>
  <si>
    <t>CLIENTE: PREFEITURA MUNICIPAL DE NOVA TRENTO</t>
  </si>
  <si>
    <t>LOCAL:    Espraiado</t>
  </si>
  <si>
    <t>PROJETO: Pavimentação e Drenagem da Rua Henrique Meschke</t>
  </si>
  <si>
    <t xml:space="preserve">Placa de sinalização octogonal em </t>
  </si>
  <si>
    <t>película refletiva GT/GT, com lado</t>
  </si>
  <si>
    <t>de 25cm, inclusive suporte tubular</t>
  </si>
  <si>
    <t>4.2</t>
  </si>
  <si>
    <t>com 12x15x30cm</t>
  </si>
  <si>
    <t>1.8</t>
  </si>
  <si>
    <t>1.9</t>
  </si>
  <si>
    <t>1.10</t>
  </si>
  <si>
    <t>1.11</t>
  </si>
  <si>
    <t>PMNT</t>
  </si>
  <si>
    <t xml:space="preserve">          16/09/2015</t>
  </si>
  <si>
    <t>OBS.1: Considerado BDI de 24%</t>
  </si>
  <si>
    <t>OBS.2: Os preços unitários dos serviços incluem o fornecimento e transporte dos materiais.</t>
  </si>
  <si>
    <t>OBS.3: Preços de referência SINAPI 07/15(desonerado) e SICRO 09/14</t>
  </si>
  <si>
    <t>OBS.4: Os itens indicados com PMNT serão executados pela Prefeitura Municipal</t>
  </si>
  <si>
    <t>Piso intertravado retangular de concreto</t>
  </si>
  <si>
    <t>fck35MPa com 20x10x6cm, liso, cor</t>
  </si>
  <si>
    <t>natural, assentado sobre colchão de</t>
  </si>
  <si>
    <t>areia com 4cm</t>
  </si>
  <si>
    <t>fck35MPa com 20x20x6cm, podotátil di-</t>
  </si>
  <si>
    <t>recional, cor vermelha, assentado sobre</t>
  </si>
  <si>
    <t>colchão de areia com 4cm</t>
  </si>
  <si>
    <t>fck35MPa com 20x20x6cm, podotátil de</t>
  </si>
  <si>
    <t>alerta, cor vermelha, assentado sobre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</si>
</sst>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0.0"/>
    <numFmt numFmtId="166" formatCode="#,##0.0"/>
  </numFmts>
  <fonts count="8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0" fillId="0" borderId="1" xfId="0" applyBorder="1" applyAlignment="1">
      <alignment horizontal="left"/>
    </xf>
    <xf numFmtId="0" fontId="1" fillId="0" borderId="1" xfId="0" applyFont="1" applyBorder="1"/>
    <xf numFmtId="0" fontId="0" fillId="0" borderId="1" xfId="0" applyBorder="1"/>
    <xf numFmtId="0" fontId="3" fillId="0" borderId="0" xfId="0" applyFont="1"/>
    <xf numFmtId="0" fontId="0" fillId="0" borderId="1" xfId="0" applyBorder="1" applyAlignment="1">
      <alignment horizontal="center"/>
    </xf>
    <xf numFmtId="164" fontId="0" fillId="0" borderId="1" xfId="0" applyNumberFormat="1" applyBorder="1"/>
    <xf numFmtId="164" fontId="1" fillId="0" borderId="1" xfId="0" applyNumberFormat="1" applyFont="1" applyBorder="1"/>
    <xf numFmtId="0" fontId="4" fillId="0" borderId="1" xfId="0" applyFont="1" applyBorder="1"/>
    <xf numFmtId="165" fontId="0" fillId="0" borderId="0" xfId="0" applyNumberFormat="1"/>
    <xf numFmtId="165" fontId="0" fillId="0" borderId="1" xfId="0" applyNumberFormat="1" applyBorder="1"/>
    <xf numFmtId="166" fontId="0" fillId="0" borderId="1" xfId="0" applyNumberFormat="1" applyBorder="1"/>
    <xf numFmtId="4" fontId="4" fillId="0" borderId="1" xfId="0" applyNumberFormat="1" applyFont="1" applyBorder="1" applyAlignment="1">
      <alignment horizontal="right"/>
    </xf>
    <xf numFmtId="1" fontId="0" fillId="0" borderId="1" xfId="0" applyNumberFormat="1" applyBorder="1"/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165" fontId="6" fillId="2" borderId="3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165" fontId="6" fillId="2" borderId="5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0" xfId="0" applyFont="1"/>
    <xf numFmtId="10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/>
    <xf numFmtId="43" fontId="0" fillId="0" borderId="0" xfId="0" applyNumberFormat="1"/>
    <xf numFmtId="164" fontId="0" fillId="0" borderId="1" xfId="0" applyNumberFormat="1" applyFill="1" applyBorder="1"/>
    <xf numFmtId="49" fontId="7" fillId="0" borderId="1" xfId="0" applyNumberFormat="1" applyFont="1" applyFill="1" applyBorder="1" applyAlignment="1">
      <alignment horizontal="center"/>
    </xf>
    <xf numFmtId="0" fontId="4" fillId="0" borderId="1" xfId="0" applyFont="1" applyFill="1" applyBorder="1"/>
    <xf numFmtId="0" fontId="0" fillId="0" borderId="1" xfId="0" applyFill="1" applyBorder="1" applyAlignment="1">
      <alignment horizontal="center"/>
    </xf>
    <xf numFmtId="1" fontId="0" fillId="0" borderId="1" xfId="0" applyNumberFormat="1" applyFill="1" applyBorder="1"/>
    <xf numFmtId="0" fontId="7" fillId="0" borderId="1" xfId="0" applyFont="1" applyFill="1" applyBorder="1" applyAlignment="1">
      <alignment horizontal="center"/>
    </xf>
    <xf numFmtId="164" fontId="4" fillId="0" borderId="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tabSelected="1" topLeftCell="A52" zoomScale="115" zoomScaleNormal="115" zoomScaleSheetLayoutView="115" workbookViewId="0">
      <selection activeCell="E66" sqref="E66"/>
    </sheetView>
  </sheetViews>
  <sheetFormatPr defaultRowHeight="12.75" x14ac:dyDescent="0.2"/>
  <cols>
    <col min="1" max="1" width="5.7109375" customWidth="1"/>
    <col min="2" max="2" width="9.28515625" customWidth="1"/>
    <col min="3" max="3" width="32.28515625" customWidth="1"/>
    <col min="4" max="4" width="6.7109375" customWidth="1"/>
    <col min="5" max="5" width="8.5703125" style="10" customWidth="1"/>
    <col min="6" max="6" width="9.140625" customWidth="1"/>
    <col min="7" max="7" width="12.85546875" customWidth="1"/>
    <col min="8" max="8" width="11.7109375" customWidth="1"/>
  </cols>
  <sheetData>
    <row r="1" spans="1:15" ht="15.75" x14ac:dyDescent="0.25">
      <c r="A1" s="1" t="s">
        <v>97</v>
      </c>
    </row>
    <row r="2" spans="1:15" ht="15.75" x14ac:dyDescent="0.25">
      <c r="A2" s="1" t="s">
        <v>98</v>
      </c>
      <c r="C2" s="5"/>
    </row>
    <row r="3" spans="1:15" ht="15.75" x14ac:dyDescent="0.25">
      <c r="A3" s="1" t="s">
        <v>99</v>
      </c>
      <c r="C3" s="5"/>
    </row>
    <row r="4" spans="1:15" ht="15.75" x14ac:dyDescent="0.25">
      <c r="A4" s="1" t="s">
        <v>0</v>
      </c>
      <c r="C4" s="5" t="s">
        <v>110</v>
      </c>
    </row>
    <row r="5" spans="1:15" ht="15.75" x14ac:dyDescent="0.25">
      <c r="A5" s="1"/>
      <c r="C5" s="5"/>
    </row>
    <row r="6" spans="1:15" ht="15.75" x14ac:dyDescent="0.25">
      <c r="A6" s="1"/>
      <c r="C6" s="5"/>
    </row>
    <row r="8" spans="1:15" ht="15.75" x14ac:dyDescent="0.25">
      <c r="C8" s="1" t="s">
        <v>17</v>
      </c>
    </row>
    <row r="10" spans="1:15" ht="15" x14ac:dyDescent="0.25">
      <c r="A10" s="15" t="s">
        <v>1</v>
      </c>
      <c r="B10" s="16" t="s">
        <v>51</v>
      </c>
      <c r="C10" s="16" t="s">
        <v>2</v>
      </c>
      <c r="D10" s="16" t="s">
        <v>3</v>
      </c>
      <c r="E10" s="17" t="s">
        <v>4</v>
      </c>
      <c r="F10" s="16" t="s">
        <v>5</v>
      </c>
      <c r="G10" s="16" t="s">
        <v>7</v>
      </c>
      <c r="H10" s="16" t="s">
        <v>8</v>
      </c>
    </row>
    <row r="11" spans="1:15" ht="15" x14ac:dyDescent="0.25">
      <c r="A11" s="18"/>
      <c r="B11" s="19"/>
      <c r="C11" s="19"/>
      <c r="D11" s="19"/>
      <c r="E11" s="20"/>
      <c r="F11" s="19" t="s">
        <v>6</v>
      </c>
      <c r="G11" s="19"/>
      <c r="H11" s="19"/>
    </row>
    <row r="12" spans="1:15" ht="18.75" customHeight="1" x14ac:dyDescent="0.2">
      <c r="A12" s="2">
        <v>1</v>
      </c>
      <c r="B12" s="6"/>
      <c r="C12" s="3" t="s">
        <v>18</v>
      </c>
      <c r="D12" s="6"/>
      <c r="E12" s="13"/>
      <c r="F12" s="13"/>
      <c r="G12" s="13"/>
      <c r="H12" s="13"/>
    </row>
    <row r="13" spans="1:15" ht="18.75" customHeight="1" x14ac:dyDescent="0.2">
      <c r="A13" s="2" t="s">
        <v>16</v>
      </c>
      <c r="B13" s="21">
        <v>3061</v>
      </c>
      <c r="C13" s="4" t="s">
        <v>25</v>
      </c>
      <c r="D13" s="6" t="s">
        <v>26</v>
      </c>
      <c r="E13" s="12">
        <v>1026</v>
      </c>
      <c r="F13" s="7">
        <v>6.6</v>
      </c>
      <c r="G13" s="7" t="s">
        <v>109</v>
      </c>
      <c r="H13" s="7"/>
      <c r="J13" s="31"/>
      <c r="N13" s="30"/>
    </row>
    <row r="14" spans="1:15" ht="18.75" customHeight="1" x14ac:dyDescent="0.2">
      <c r="A14" s="2" t="s">
        <v>27</v>
      </c>
      <c r="B14" s="22" t="s">
        <v>49</v>
      </c>
      <c r="C14" s="4" t="s">
        <v>28</v>
      </c>
      <c r="D14" s="6" t="s">
        <v>26</v>
      </c>
      <c r="E14" s="12">
        <v>757</v>
      </c>
      <c r="F14" s="7">
        <v>13.4</v>
      </c>
      <c r="G14" s="7" t="s">
        <v>109</v>
      </c>
      <c r="H14" s="7"/>
      <c r="J14" s="31"/>
    </row>
    <row r="15" spans="1:15" ht="18.75" customHeight="1" x14ac:dyDescent="0.2">
      <c r="A15" s="2" t="s">
        <v>29</v>
      </c>
      <c r="B15" s="23" t="s">
        <v>50</v>
      </c>
      <c r="C15" s="4" t="s">
        <v>30</v>
      </c>
      <c r="D15" s="6" t="s">
        <v>11</v>
      </c>
      <c r="E15" s="11">
        <v>74</v>
      </c>
      <c r="F15" s="7">
        <v>41.6</v>
      </c>
      <c r="G15" s="7" t="s">
        <v>109</v>
      </c>
      <c r="H15" s="7"/>
      <c r="J15" s="31"/>
      <c r="O15" s="31"/>
    </row>
    <row r="16" spans="1:15" ht="18.75" customHeight="1" x14ac:dyDescent="0.2">
      <c r="A16" s="2" t="s">
        <v>64</v>
      </c>
      <c r="B16" s="23" t="s">
        <v>88</v>
      </c>
      <c r="C16" s="9" t="s">
        <v>61</v>
      </c>
      <c r="D16" s="6" t="s">
        <v>11</v>
      </c>
      <c r="E16" s="11">
        <v>137</v>
      </c>
      <c r="F16" s="7">
        <v>56.9</v>
      </c>
      <c r="G16" s="7" t="s">
        <v>109</v>
      </c>
      <c r="H16" s="7"/>
      <c r="J16" s="31"/>
    </row>
    <row r="17" spans="1:10" ht="18.75" customHeight="1" x14ac:dyDescent="0.2">
      <c r="A17" s="2" t="s">
        <v>31</v>
      </c>
      <c r="B17" s="23" t="s">
        <v>89</v>
      </c>
      <c r="C17" s="9" t="s">
        <v>62</v>
      </c>
      <c r="D17" s="6" t="s">
        <v>11</v>
      </c>
      <c r="E17" s="11">
        <v>29</v>
      </c>
      <c r="F17" s="7">
        <v>84.1</v>
      </c>
      <c r="G17" s="7" t="s">
        <v>109</v>
      </c>
      <c r="H17" s="7"/>
      <c r="J17" s="31"/>
    </row>
    <row r="18" spans="1:10" ht="18.75" customHeight="1" x14ac:dyDescent="0.2">
      <c r="A18" s="2" t="s">
        <v>32</v>
      </c>
      <c r="B18" s="23" t="s">
        <v>90</v>
      </c>
      <c r="C18" s="9" t="s">
        <v>91</v>
      </c>
      <c r="D18" s="6" t="s">
        <v>11</v>
      </c>
      <c r="E18" s="11">
        <v>172</v>
      </c>
      <c r="F18" s="7">
        <v>151.80000000000001</v>
      </c>
      <c r="G18" s="7" t="s">
        <v>109</v>
      </c>
      <c r="H18" s="7"/>
      <c r="J18" s="31"/>
    </row>
    <row r="19" spans="1:10" ht="18.75" customHeight="1" x14ac:dyDescent="0.2">
      <c r="A19" s="2" t="s">
        <v>36</v>
      </c>
      <c r="B19" s="23" t="s">
        <v>92</v>
      </c>
      <c r="C19" s="9" t="s">
        <v>93</v>
      </c>
      <c r="D19" s="6" t="s">
        <v>11</v>
      </c>
      <c r="E19" s="11">
        <v>220</v>
      </c>
      <c r="F19" s="7">
        <v>282.10000000000002</v>
      </c>
      <c r="G19" s="7" t="s">
        <v>109</v>
      </c>
      <c r="H19" s="7"/>
      <c r="J19" s="31"/>
    </row>
    <row r="20" spans="1:10" ht="18.75" customHeight="1" x14ac:dyDescent="0.2">
      <c r="A20" s="2" t="s">
        <v>105</v>
      </c>
      <c r="B20" s="6" t="s">
        <v>94</v>
      </c>
      <c r="C20" s="4" t="s">
        <v>63</v>
      </c>
      <c r="D20" s="6" t="s">
        <v>3</v>
      </c>
      <c r="E20" s="14">
        <v>1</v>
      </c>
      <c r="F20" s="7">
        <v>1079.2</v>
      </c>
      <c r="G20" s="7" t="s">
        <v>109</v>
      </c>
      <c r="H20" s="7"/>
      <c r="J20" s="31"/>
    </row>
    <row r="21" spans="1:10" ht="18.75" customHeight="1" x14ac:dyDescent="0.2">
      <c r="A21" s="2" t="s">
        <v>106</v>
      </c>
      <c r="B21" s="33" t="s">
        <v>52</v>
      </c>
      <c r="C21" s="34" t="s">
        <v>66</v>
      </c>
      <c r="D21" s="35" t="s">
        <v>3</v>
      </c>
      <c r="E21" s="36">
        <v>2</v>
      </c>
      <c r="F21" s="32">
        <v>2060.1</v>
      </c>
      <c r="G21" s="7" t="s">
        <v>109</v>
      </c>
      <c r="H21" s="7"/>
      <c r="J21" s="31"/>
    </row>
    <row r="22" spans="1:10" ht="18.75" customHeight="1" x14ac:dyDescent="0.2">
      <c r="A22" s="2" t="s">
        <v>107</v>
      </c>
      <c r="B22" s="6" t="s">
        <v>95</v>
      </c>
      <c r="C22" s="4" t="s">
        <v>96</v>
      </c>
      <c r="D22" s="6" t="s">
        <v>3</v>
      </c>
      <c r="E22" s="14">
        <v>1</v>
      </c>
      <c r="F22" s="7">
        <v>1181</v>
      </c>
      <c r="G22" s="7" t="s">
        <v>109</v>
      </c>
      <c r="H22" s="7"/>
      <c r="J22" s="31"/>
    </row>
    <row r="23" spans="1:10" ht="18.75" customHeight="1" x14ac:dyDescent="0.2">
      <c r="A23" s="2" t="s">
        <v>108</v>
      </c>
      <c r="B23" s="24" t="s">
        <v>52</v>
      </c>
      <c r="C23" s="4" t="s">
        <v>33</v>
      </c>
      <c r="D23" s="6"/>
      <c r="E23" s="11"/>
      <c r="F23" s="7"/>
      <c r="G23" s="7"/>
      <c r="H23" s="7"/>
      <c r="J23" s="31"/>
    </row>
    <row r="24" spans="1:10" ht="18.75" customHeight="1" x14ac:dyDescent="0.2">
      <c r="A24" s="2"/>
      <c r="B24" s="21"/>
      <c r="C24" s="4" t="s">
        <v>35</v>
      </c>
      <c r="D24" s="6" t="s">
        <v>3</v>
      </c>
      <c r="E24" s="14">
        <v>19</v>
      </c>
      <c r="F24" s="7">
        <v>1903.4</v>
      </c>
      <c r="G24" s="7" t="s">
        <v>109</v>
      </c>
      <c r="H24" s="7"/>
      <c r="J24" s="31"/>
    </row>
    <row r="25" spans="1:10" ht="18.75" customHeight="1" x14ac:dyDescent="0.2">
      <c r="A25" s="2" t="s">
        <v>65</v>
      </c>
      <c r="B25" s="24" t="s">
        <v>52</v>
      </c>
      <c r="C25" s="4" t="s">
        <v>33</v>
      </c>
      <c r="D25" s="6"/>
      <c r="E25" s="11"/>
      <c r="F25" s="7"/>
      <c r="G25" s="7"/>
      <c r="H25" s="7"/>
      <c r="J25" s="31"/>
    </row>
    <row r="26" spans="1:10" ht="18.75" customHeight="1" x14ac:dyDescent="0.2">
      <c r="A26" s="2"/>
      <c r="B26" s="6"/>
      <c r="C26" s="4" t="s">
        <v>34</v>
      </c>
      <c r="D26" s="6" t="s">
        <v>3</v>
      </c>
      <c r="E26" s="14">
        <v>16</v>
      </c>
      <c r="F26" s="7">
        <v>919</v>
      </c>
      <c r="G26" s="7" t="s">
        <v>109</v>
      </c>
      <c r="H26" s="7"/>
      <c r="J26" s="31"/>
    </row>
    <row r="27" spans="1:10" ht="18.75" customHeight="1" x14ac:dyDescent="0.2">
      <c r="A27" s="2">
        <v>2</v>
      </c>
      <c r="B27" s="6"/>
      <c r="C27" s="3" t="s">
        <v>9</v>
      </c>
      <c r="D27" s="6"/>
      <c r="E27" s="11"/>
      <c r="F27" s="7"/>
      <c r="G27" s="7"/>
      <c r="H27" s="7"/>
      <c r="J27" s="31"/>
    </row>
    <row r="28" spans="1:10" ht="18.75" customHeight="1" x14ac:dyDescent="0.2">
      <c r="A28" s="2" t="s">
        <v>19</v>
      </c>
      <c r="B28" s="25">
        <v>72961</v>
      </c>
      <c r="C28" s="9" t="s">
        <v>12</v>
      </c>
      <c r="D28" s="6"/>
      <c r="E28" s="11"/>
      <c r="F28" s="7"/>
      <c r="G28" s="7"/>
      <c r="H28" s="7"/>
      <c r="J28" s="31"/>
    </row>
    <row r="29" spans="1:10" ht="18.75" customHeight="1" x14ac:dyDescent="0.2">
      <c r="A29" s="2"/>
      <c r="B29" s="21"/>
      <c r="C29" s="9" t="s">
        <v>13</v>
      </c>
      <c r="D29" s="6" t="s">
        <v>10</v>
      </c>
      <c r="E29" s="12">
        <v>3365.4</v>
      </c>
      <c r="F29" s="7">
        <v>1.5</v>
      </c>
      <c r="G29" s="7">
        <f>E29*F29</f>
        <v>5048.1000000000004</v>
      </c>
      <c r="H29" s="7"/>
      <c r="J29" s="31"/>
    </row>
    <row r="30" spans="1:10" ht="18.75" customHeight="1" x14ac:dyDescent="0.2">
      <c r="A30" s="2" t="s">
        <v>20</v>
      </c>
      <c r="B30" s="6" t="s">
        <v>53</v>
      </c>
      <c r="C30" s="9" t="s">
        <v>14</v>
      </c>
      <c r="D30" s="6"/>
      <c r="E30" s="11"/>
      <c r="F30" s="7"/>
      <c r="G30" s="7"/>
      <c r="H30" s="7"/>
      <c r="J30" s="31"/>
    </row>
    <row r="31" spans="1:10" ht="18.75" customHeight="1" x14ac:dyDescent="0.2">
      <c r="A31" s="2"/>
      <c r="B31" s="6"/>
      <c r="C31" s="9" t="s">
        <v>15</v>
      </c>
      <c r="D31" s="6"/>
      <c r="E31" s="11"/>
      <c r="F31" s="7"/>
      <c r="G31" s="7"/>
      <c r="H31" s="7"/>
      <c r="J31" s="31"/>
    </row>
    <row r="32" spans="1:10" ht="18.75" customHeight="1" x14ac:dyDescent="0.2">
      <c r="A32" s="2"/>
      <c r="B32" s="6"/>
      <c r="C32" s="9" t="s">
        <v>104</v>
      </c>
      <c r="D32" s="6" t="s">
        <v>11</v>
      </c>
      <c r="E32" s="12">
        <v>1070</v>
      </c>
      <c r="F32" s="7">
        <v>43</v>
      </c>
      <c r="G32" s="7">
        <f>E32*F32</f>
        <v>46010</v>
      </c>
      <c r="H32" s="7"/>
      <c r="J32" s="31"/>
    </row>
    <row r="33" spans="1:10" ht="18.75" customHeight="1" x14ac:dyDescent="0.2">
      <c r="A33" s="26" t="s">
        <v>21</v>
      </c>
      <c r="B33" s="21" t="s">
        <v>54</v>
      </c>
      <c r="C33" s="9" t="s">
        <v>14</v>
      </c>
      <c r="D33" s="6"/>
      <c r="E33" s="11"/>
      <c r="F33" s="7"/>
      <c r="G33" s="7">
        <f>E33*F33</f>
        <v>0</v>
      </c>
      <c r="H33" s="7"/>
      <c r="J33" s="31"/>
    </row>
    <row r="34" spans="1:10" ht="18.75" customHeight="1" x14ac:dyDescent="0.2">
      <c r="A34" s="2"/>
      <c r="B34" s="6"/>
      <c r="C34" s="9" t="s">
        <v>22</v>
      </c>
      <c r="D34" s="6"/>
      <c r="E34" s="11"/>
      <c r="F34" s="7"/>
      <c r="G34" s="7">
        <f>E34*F34</f>
        <v>0</v>
      </c>
      <c r="H34" s="7"/>
      <c r="J34" s="31"/>
    </row>
    <row r="35" spans="1:10" ht="18.75" customHeight="1" x14ac:dyDescent="0.2">
      <c r="A35" s="2"/>
      <c r="B35" s="6"/>
      <c r="C35" s="4" t="s">
        <v>23</v>
      </c>
      <c r="D35" s="6"/>
      <c r="E35" s="11"/>
      <c r="F35" s="7"/>
      <c r="G35" s="7"/>
      <c r="H35" s="7"/>
      <c r="J35" s="31"/>
    </row>
    <row r="36" spans="1:10" ht="18.75" customHeight="1" x14ac:dyDescent="0.2">
      <c r="A36" s="2"/>
      <c r="B36" s="6"/>
      <c r="C36" s="4" t="s">
        <v>24</v>
      </c>
      <c r="D36" s="6" t="s">
        <v>10</v>
      </c>
      <c r="E36" s="12">
        <v>3365.4</v>
      </c>
      <c r="F36" s="7">
        <v>78.8</v>
      </c>
      <c r="G36" s="7">
        <f>E36*F36</f>
        <v>265193.52</v>
      </c>
      <c r="H36" s="7">
        <f>SUM(G27:G36)</f>
        <v>316251.62</v>
      </c>
      <c r="J36" s="31"/>
    </row>
    <row r="37" spans="1:10" ht="18.75" customHeight="1" x14ac:dyDescent="0.2">
      <c r="A37" s="26">
        <v>3</v>
      </c>
      <c r="B37" s="6"/>
      <c r="C37" s="3" t="s">
        <v>60</v>
      </c>
      <c r="D37" s="6"/>
      <c r="E37" s="11"/>
      <c r="F37" s="7"/>
      <c r="G37" s="7"/>
      <c r="H37" s="7"/>
      <c r="J37" s="31"/>
    </row>
    <row r="38" spans="1:10" ht="18.75" customHeight="1" x14ac:dyDescent="0.2">
      <c r="A38" s="26" t="s">
        <v>40</v>
      </c>
      <c r="B38" s="25">
        <v>79481</v>
      </c>
      <c r="C38" s="9" t="s">
        <v>37</v>
      </c>
      <c r="D38" s="6"/>
      <c r="E38" s="11"/>
      <c r="F38" s="7"/>
      <c r="G38" s="7"/>
      <c r="H38" s="7"/>
      <c r="J38" s="31"/>
    </row>
    <row r="39" spans="1:10" ht="18.75" customHeight="1" x14ac:dyDescent="0.2">
      <c r="A39" s="2"/>
      <c r="B39" s="21"/>
      <c r="C39" s="9" t="s">
        <v>48</v>
      </c>
      <c r="D39" s="6" t="s">
        <v>26</v>
      </c>
      <c r="E39" s="12">
        <v>288.39999999999998</v>
      </c>
      <c r="F39" s="7">
        <v>29.9</v>
      </c>
      <c r="G39" s="7">
        <f>E39*F39</f>
        <v>8623.159999999998</v>
      </c>
      <c r="H39" s="7"/>
      <c r="J39" s="31"/>
    </row>
    <row r="40" spans="1:10" ht="18.75" customHeight="1" x14ac:dyDescent="0.2">
      <c r="A40" s="26" t="s">
        <v>47</v>
      </c>
      <c r="B40" s="25">
        <v>72961</v>
      </c>
      <c r="C40" s="9" t="s">
        <v>12</v>
      </c>
      <c r="D40" s="6"/>
      <c r="E40" s="11"/>
      <c r="F40" s="7"/>
      <c r="G40" s="7"/>
      <c r="H40" s="7"/>
      <c r="J40" s="31"/>
    </row>
    <row r="41" spans="1:10" ht="18.75" customHeight="1" x14ac:dyDescent="0.2">
      <c r="A41" s="2"/>
      <c r="B41" s="6"/>
      <c r="C41" s="9" t="s">
        <v>38</v>
      </c>
      <c r="D41" s="6" t="s">
        <v>10</v>
      </c>
      <c r="E41" s="12">
        <v>1441.8</v>
      </c>
      <c r="F41" s="7">
        <v>1.5</v>
      </c>
      <c r="G41" s="7">
        <f>E41*F41</f>
        <v>2162.6999999999998</v>
      </c>
      <c r="H41" s="7"/>
      <c r="J41" s="31"/>
    </row>
    <row r="42" spans="1:10" ht="18.75" customHeight="1" x14ac:dyDescent="0.2">
      <c r="A42" s="26" t="s">
        <v>56</v>
      </c>
      <c r="B42" s="37" t="s">
        <v>55</v>
      </c>
      <c r="C42" s="9" t="s">
        <v>115</v>
      </c>
      <c r="D42" s="6"/>
      <c r="E42" s="11"/>
      <c r="F42" s="7"/>
      <c r="G42" s="7"/>
      <c r="H42" s="7"/>
    </row>
    <row r="43" spans="1:10" ht="15.75" x14ac:dyDescent="0.25">
      <c r="A43" s="1" t="s">
        <v>97</v>
      </c>
    </row>
    <row r="44" spans="1:10" ht="15.75" x14ac:dyDescent="0.25">
      <c r="A44" s="1" t="s">
        <v>98</v>
      </c>
      <c r="C44" s="5"/>
    </row>
    <row r="45" spans="1:10" ht="15.75" x14ac:dyDescent="0.25">
      <c r="A45" s="1" t="s">
        <v>99</v>
      </c>
      <c r="C45" s="5"/>
    </row>
    <row r="46" spans="1:10" ht="15.75" x14ac:dyDescent="0.25">
      <c r="A46" s="1" t="s">
        <v>0</v>
      </c>
      <c r="C46" s="5" t="s">
        <v>110</v>
      </c>
    </row>
    <row r="47" spans="1:10" ht="15.75" x14ac:dyDescent="0.25">
      <c r="A47" s="1"/>
      <c r="C47" s="5"/>
    </row>
    <row r="48" spans="1:10" ht="15.75" x14ac:dyDescent="0.25">
      <c r="A48" s="1"/>
      <c r="C48" s="5"/>
    </row>
    <row r="50" spans="1:8" ht="15.75" x14ac:dyDescent="0.25">
      <c r="C50" s="1" t="s">
        <v>17</v>
      </c>
    </row>
    <row r="52" spans="1:8" ht="15" x14ac:dyDescent="0.25">
      <c r="A52" s="15" t="s">
        <v>1</v>
      </c>
      <c r="B52" s="16" t="s">
        <v>51</v>
      </c>
      <c r="C52" s="16" t="s">
        <v>2</v>
      </c>
      <c r="D52" s="16" t="s">
        <v>3</v>
      </c>
      <c r="E52" s="17" t="s">
        <v>4</v>
      </c>
      <c r="F52" s="16" t="s">
        <v>5</v>
      </c>
      <c r="G52" s="16" t="s">
        <v>7</v>
      </c>
      <c r="H52" s="16" t="s">
        <v>8</v>
      </c>
    </row>
    <row r="53" spans="1:8" ht="15" x14ac:dyDescent="0.25">
      <c r="A53" s="18"/>
      <c r="B53" s="19"/>
      <c r="C53" s="19"/>
      <c r="D53" s="19"/>
      <c r="E53" s="20"/>
      <c r="F53" s="19" t="s">
        <v>6</v>
      </c>
      <c r="G53" s="19"/>
      <c r="H53" s="19"/>
    </row>
    <row r="54" spans="1:8" ht="18.75" customHeight="1" x14ac:dyDescent="0.2">
      <c r="A54" s="2"/>
      <c r="B54" s="6"/>
      <c r="C54" s="9" t="s">
        <v>116</v>
      </c>
      <c r="D54" s="6"/>
      <c r="E54" s="11"/>
      <c r="F54" s="7"/>
      <c r="G54" s="7"/>
      <c r="H54" s="7"/>
    </row>
    <row r="55" spans="1:8" ht="18.75" customHeight="1" x14ac:dyDescent="0.2">
      <c r="A55" s="2"/>
      <c r="B55" s="6"/>
      <c r="C55" s="9" t="s">
        <v>117</v>
      </c>
      <c r="D55" s="6"/>
      <c r="E55" s="12"/>
      <c r="F55" s="7"/>
      <c r="G55" s="7"/>
      <c r="H55" s="7"/>
    </row>
    <row r="56" spans="1:8" ht="18.75" customHeight="1" x14ac:dyDescent="0.2">
      <c r="A56" s="2"/>
      <c r="B56" s="6"/>
      <c r="C56" s="9" t="s">
        <v>118</v>
      </c>
      <c r="D56" s="6" t="s">
        <v>10</v>
      </c>
      <c r="E56" s="12">
        <v>1018</v>
      </c>
      <c r="F56" s="7">
        <v>64.3</v>
      </c>
      <c r="G56" s="38" t="s">
        <v>109</v>
      </c>
      <c r="H56" s="7"/>
    </row>
    <row r="57" spans="1:8" ht="18.75" customHeight="1" x14ac:dyDescent="0.2">
      <c r="A57" s="26" t="s">
        <v>57</v>
      </c>
      <c r="B57" s="37" t="s">
        <v>55</v>
      </c>
      <c r="C57" s="9" t="s">
        <v>115</v>
      </c>
      <c r="D57" s="6"/>
      <c r="E57" s="11"/>
      <c r="F57" s="7"/>
      <c r="G57" s="7"/>
      <c r="H57" s="7"/>
    </row>
    <row r="58" spans="1:8" ht="18.75" customHeight="1" x14ac:dyDescent="0.2">
      <c r="A58" s="2"/>
      <c r="B58" s="6"/>
      <c r="C58" s="9" t="s">
        <v>119</v>
      </c>
      <c r="D58" s="6"/>
      <c r="E58" s="11"/>
      <c r="F58" s="7"/>
      <c r="G58" s="7"/>
      <c r="H58" s="7"/>
    </row>
    <row r="59" spans="1:8" ht="18.75" customHeight="1" x14ac:dyDescent="0.2">
      <c r="A59" s="2"/>
      <c r="B59" s="6"/>
      <c r="C59" s="9" t="s">
        <v>120</v>
      </c>
      <c r="D59" s="6"/>
      <c r="E59" s="12"/>
      <c r="F59" s="7"/>
      <c r="G59" s="7"/>
      <c r="H59" s="7"/>
    </row>
    <row r="60" spans="1:8" ht="18.75" customHeight="1" x14ac:dyDescent="0.2">
      <c r="A60" s="2"/>
      <c r="B60" s="6"/>
      <c r="C60" s="9" t="s">
        <v>121</v>
      </c>
      <c r="D60" s="6" t="s">
        <v>10</v>
      </c>
      <c r="E60" s="12">
        <v>416</v>
      </c>
      <c r="F60" s="7">
        <v>77</v>
      </c>
      <c r="G60" s="38" t="s">
        <v>109</v>
      </c>
      <c r="H60" s="7"/>
    </row>
    <row r="61" spans="1:8" ht="18.75" customHeight="1" x14ac:dyDescent="0.2">
      <c r="A61" s="26" t="s">
        <v>58</v>
      </c>
      <c r="B61" s="37" t="s">
        <v>55</v>
      </c>
      <c r="C61" s="9" t="s">
        <v>115</v>
      </c>
      <c r="D61" s="6"/>
      <c r="E61" s="11"/>
      <c r="F61" s="7"/>
      <c r="G61" s="7"/>
      <c r="H61" s="7"/>
    </row>
    <row r="62" spans="1:8" ht="18.75" customHeight="1" x14ac:dyDescent="0.2">
      <c r="A62" s="2"/>
      <c r="B62" s="6"/>
      <c r="C62" s="9" t="s">
        <v>122</v>
      </c>
      <c r="D62" s="6"/>
      <c r="E62" s="11"/>
      <c r="F62" s="7"/>
      <c r="G62" s="7"/>
      <c r="H62" s="7"/>
    </row>
    <row r="63" spans="1:8" ht="18.75" customHeight="1" x14ac:dyDescent="0.2">
      <c r="A63" s="2"/>
      <c r="B63" s="6"/>
      <c r="C63" s="9" t="s">
        <v>123</v>
      </c>
      <c r="D63" s="6"/>
      <c r="E63" s="12"/>
      <c r="F63" s="7"/>
      <c r="G63" s="7"/>
      <c r="H63" s="7"/>
    </row>
    <row r="64" spans="1:8" ht="18.75" customHeight="1" x14ac:dyDescent="0.2">
      <c r="A64" s="2"/>
      <c r="B64" s="6"/>
      <c r="C64" s="9" t="s">
        <v>121</v>
      </c>
      <c r="D64" s="6" t="s">
        <v>10</v>
      </c>
      <c r="E64" s="12">
        <v>7.8</v>
      </c>
      <c r="F64" s="7">
        <v>77</v>
      </c>
      <c r="G64" s="38" t="s">
        <v>109</v>
      </c>
      <c r="H64" s="7">
        <f>SUM(G38:G64)</f>
        <v>10785.859999999997</v>
      </c>
    </row>
    <row r="65" spans="1:10" ht="18.75" customHeight="1" x14ac:dyDescent="0.2">
      <c r="A65" s="2">
        <v>4</v>
      </c>
      <c r="B65" s="6"/>
      <c r="C65" s="3" t="s">
        <v>39</v>
      </c>
      <c r="D65" s="6"/>
      <c r="E65" s="11"/>
      <c r="F65" s="7"/>
      <c r="G65" s="7"/>
      <c r="H65" s="7"/>
      <c r="J65" s="31"/>
    </row>
    <row r="66" spans="1:10" ht="18.75" customHeight="1" x14ac:dyDescent="0.2">
      <c r="A66" s="26" t="s">
        <v>59</v>
      </c>
      <c r="B66" s="24" t="s">
        <v>52</v>
      </c>
      <c r="C66" s="9" t="s">
        <v>100</v>
      </c>
      <c r="D66" s="6"/>
      <c r="E66" s="11"/>
      <c r="F66" s="7"/>
      <c r="G66" s="7"/>
      <c r="H66" s="7"/>
      <c r="J66" s="31"/>
    </row>
    <row r="67" spans="1:10" ht="18.75" customHeight="1" x14ac:dyDescent="0.2">
      <c r="A67" s="2"/>
      <c r="B67" s="6"/>
      <c r="C67" s="4" t="s">
        <v>42</v>
      </c>
      <c r="D67" s="6"/>
      <c r="E67" s="11"/>
      <c r="F67" s="7"/>
      <c r="G67" s="7"/>
      <c r="H67" s="7"/>
      <c r="J67" s="31"/>
    </row>
    <row r="68" spans="1:10" ht="18.75" customHeight="1" x14ac:dyDescent="0.2">
      <c r="A68" s="2"/>
      <c r="B68" s="6"/>
      <c r="C68" s="9" t="s">
        <v>101</v>
      </c>
      <c r="D68" s="6"/>
      <c r="E68" s="11"/>
      <c r="F68" s="7"/>
      <c r="G68" s="7"/>
      <c r="H68" s="7"/>
      <c r="J68" s="31"/>
    </row>
    <row r="69" spans="1:10" ht="18.75" customHeight="1" x14ac:dyDescent="0.2">
      <c r="A69" s="2"/>
      <c r="B69" s="6"/>
      <c r="C69" s="9" t="s">
        <v>102</v>
      </c>
      <c r="D69" s="6"/>
      <c r="E69" s="11"/>
      <c r="F69" s="7"/>
      <c r="G69" s="7"/>
      <c r="H69" s="7"/>
      <c r="J69" s="31"/>
    </row>
    <row r="70" spans="1:10" ht="18.75" customHeight="1" x14ac:dyDescent="0.2">
      <c r="A70" s="2"/>
      <c r="B70" s="6"/>
      <c r="C70" s="4" t="s">
        <v>45</v>
      </c>
      <c r="D70" s="6" t="s">
        <v>46</v>
      </c>
      <c r="E70" s="14">
        <v>3</v>
      </c>
      <c r="F70" s="7">
        <v>290.39999999999998</v>
      </c>
      <c r="G70" s="7">
        <f>E70*F70</f>
        <v>871.19999999999993</v>
      </c>
      <c r="H70" s="7"/>
      <c r="J70" s="31"/>
    </row>
    <row r="71" spans="1:10" ht="18.75" customHeight="1" x14ac:dyDescent="0.2">
      <c r="A71" s="26" t="s">
        <v>103</v>
      </c>
      <c r="B71" s="24" t="s">
        <v>52</v>
      </c>
      <c r="C71" s="4" t="s">
        <v>41</v>
      </c>
      <c r="D71" s="6"/>
      <c r="E71" s="11"/>
      <c r="F71" s="7"/>
      <c r="G71" s="7"/>
      <c r="H71" s="7"/>
      <c r="J71" s="31"/>
    </row>
    <row r="72" spans="1:10" ht="18.75" customHeight="1" x14ac:dyDescent="0.2">
      <c r="A72" s="2"/>
      <c r="B72" s="6"/>
      <c r="C72" s="4" t="s">
        <v>42</v>
      </c>
      <c r="D72" s="6"/>
      <c r="E72" s="11"/>
      <c r="F72" s="7"/>
      <c r="G72" s="7"/>
      <c r="H72" s="7"/>
      <c r="J72" s="31"/>
    </row>
    <row r="73" spans="1:10" ht="18.75" customHeight="1" x14ac:dyDescent="0.2">
      <c r="A73" s="2"/>
      <c r="B73" s="6"/>
      <c r="C73" s="4" t="s">
        <v>43</v>
      </c>
      <c r="D73" s="6"/>
      <c r="E73" s="11"/>
      <c r="F73" s="7"/>
      <c r="G73" s="7"/>
      <c r="H73" s="7"/>
      <c r="J73" s="31"/>
    </row>
    <row r="74" spans="1:10" ht="18.75" customHeight="1" x14ac:dyDescent="0.2">
      <c r="A74" s="2"/>
      <c r="B74" s="6"/>
      <c r="C74" s="4" t="s">
        <v>44</v>
      </c>
      <c r="D74" s="6"/>
      <c r="E74" s="11"/>
      <c r="F74" s="7"/>
      <c r="G74" s="7"/>
      <c r="H74" s="7"/>
      <c r="J74" s="31"/>
    </row>
    <row r="75" spans="1:10" ht="18.75" customHeight="1" x14ac:dyDescent="0.2">
      <c r="A75" s="2"/>
      <c r="B75" s="6"/>
      <c r="C75" s="4" t="s">
        <v>45</v>
      </c>
      <c r="D75" s="6" t="s">
        <v>46</v>
      </c>
      <c r="E75" s="14">
        <v>2</v>
      </c>
      <c r="F75" s="7">
        <v>257.5</v>
      </c>
      <c r="G75" s="7">
        <f>E75*F75</f>
        <v>515</v>
      </c>
      <c r="H75" s="7">
        <f>SUM(G70:G75)</f>
        <v>1386.1999999999998</v>
      </c>
      <c r="J75" s="31"/>
    </row>
    <row r="76" spans="1:10" ht="18.75" customHeight="1" x14ac:dyDescent="0.2">
      <c r="A76" s="4"/>
      <c r="B76" s="4"/>
      <c r="C76" s="4"/>
      <c r="D76" s="4"/>
      <c r="E76" s="11"/>
      <c r="F76" s="7"/>
      <c r="G76" s="8" t="s">
        <v>8</v>
      </c>
      <c r="H76" s="7">
        <f>SUM(H12:H75)</f>
        <v>328423.67999999999</v>
      </c>
    </row>
    <row r="77" spans="1:10" x14ac:dyDescent="0.2">
      <c r="C77" t="s">
        <v>111</v>
      </c>
    </row>
    <row r="78" spans="1:10" x14ac:dyDescent="0.2">
      <c r="C78" t="s">
        <v>112</v>
      </c>
    </row>
    <row r="79" spans="1:10" x14ac:dyDescent="0.2">
      <c r="C79" s="27" t="s">
        <v>113</v>
      </c>
    </row>
    <row r="80" spans="1:10" x14ac:dyDescent="0.2">
      <c r="C80" s="27" t="s">
        <v>114</v>
      </c>
    </row>
    <row r="82" spans="3:3" x14ac:dyDescent="0.2">
      <c r="C82" s="27"/>
    </row>
    <row r="83" spans="3:3" x14ac:dyDescent="0.2">
      <c r="C83" s="27"/>
    </row>
  </sheetData>
  <phoneticPr fontId="0" type="noConversion"/>
  <pageMargins left="0.78740157480314965" right="0.39370078740157483" top="1.3779527559055118" bottom="0.98425196850393704" header="0.51181102362204722" footer="0.51181102362204722"/>
  <pageSetup paperSize="9" scale="93"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6:AA56"/>
  <sheetViews>
    <sheetView workbookViewId="0">
      <selection activeCell="L9" sqref="L9"/>
    </sheetView>
  </sheetViews>
  <sheetFormatPr defaultRowHeight="12.75" x14ac:dyDescent="0.2"/>
  <cols>
    <col min="13" max="13" width="11.42578125" bestFit="1" customWidth="1"/>
    <col min="14" max="14" width="11.7109375" bestFit="1" customWidth="1"/>
  </cols>
  <sheetData>
    <row r="6" spans="12:27" x14ac:dyDescent="0.2">
      <c r="W6" t="s">
        <v>67</v>
      </c>
    </row>
    <row r="7" spans="12:27" x14ac:dyDescent="0.2">
      <c r="P7" t="s">
        <v>68</v>
      </c>
    </row>
    <row r="8" spans="12:27" x14ac:dyDescent="0.2">
      <c r="L8" t="s">
        <v>87</v>
      </c>
      <c r="M8" t="s">
        <v>69</v>
      </c>
      <c r="N8" t="s">
        <v>70</v>
      </c>
      <c r="O8" t="s">
        <v>71</v>
      </c>
      <c r="W8" t="s">
        <v>72</v>
      </c>
      <c r="Y8" t="s">
        <v>73</v>
      </c>
    </row>
    <row r="9" spans="12:27" x14ac:dyDescent="0.2">
      <c r="L9" s="29">
        <v>0.3</v>
      </c>
      <c r="M9" s="29"/>
      <c r="N9" s="29"/>
      <c r="O9" s="29">
        <f>L9+0.6</f>
        <v>0.89999999999999991</v>
      </c>
      <c r="R9">
        <f>M9*N9*O9</f>
        <v>0</v>
      </c>
      <c r="W9">
        <f>0.3+2*Y9</f>
        <v>0.36</v>
      </c>
      <c r="Y9">
        <v>0.03</v>
      </c>
      <c r="AA9">
        <f>(PI()*W9*W9)/4</f>
        <v>0.1017876019763093</v>
      </c>
    </row>
    <row r="10" spans="12:27" x14ac:dyDescent="0.2">
      <c r="L10" s="29">
        <v>0.3</v>
      </c>
      <c r="M10" s="29"/>
      <c r="N10" s="29"/>
      <c r="O10" s="29">
        <f t="shared" ref="O10:O24" si="0">L10+0.6</f>
        <v>0.89999999999999991</v>
      </c>
      <c r="R10">
        <f t="shared" ref="R10:R24" si="1">M10*N10*O10</f>
        <v>0</v>
      </c>
      <c r="W10">
        <f>0.4+2*Y10</f>
        <v>0.48000000000000004</v>
      </c>
      <c r="Y10">
        <v>0.04</v>
      </c>
      <c r="AA10">
        <f>(PI()*W10*W10)/4</f>
        <v>0.1809557368467721</v>
      </c>
    </row>
    <row r="11" spans="12:27" x14ac:dyDescent="0.2">
      <c r="L11" s="29">
        <v>0.3</v>
      </c>
      <c r="M11" s="29"/>
      <c r="N11" s="29"/>
      <c r="O11" s="29">
        <f t="shared" si="0"/>
        <v>0.89999999999999991</v>
      </c>
      <c r="R11">
        <f t="shared" si="1"/>
        <v>0</v>
      </c>
      <c r="W11">
        <f>0.5+2*Y11</f>
        <v>0.6</v>
      </c>
      <c r="Y11">
        <v>0.05</v>
      </c>
      <c r="AA11">
        <f>(PI()*W11*W11)/4</f>
        <v>0.28274333882308139</v>
      </c>
    </row>
    <row r="12" spans="12:27" x14ac:dyDescent="0.2">
      <c r="L12" s="29">
        <v>0.3</v>
      </c>
      <c r="M12" s="29"/>
      <c r="N12" s="29"/>
      <c r="O12" s="29">
        <f t="shared" si="0"/>
        <v>0.89999999999999991</v>
      </c>
      <c r="R12">
        <f t="shared" si="1"/>
        <v>0</v>
      </c>
      <c r="W12">
        <f>0.6+2*Y12</f>
        <v>0.72</v>
      </c>
      <c r="Y12">
        <v>0.06</v>
      </c>
      <c r="AA12">
        <f>(PI()*W12*W12)/4</f>
        <v>0.40715040790523721</v>
      </c>
    </row>
    <row r="13" spans="12:27" x14ac:dyDescent="0.2">
      <c r="L13" s="29">
        <v>0.3</v>
      </c>
      <c r="M13" s="29"/>
      <c r="N13" s="29"/>
      <c r="O13" s="29">
        <f t="shared" si="0"/>
        <v>0.89999999999999991</v>
      </c>
      <c r="R13">
        <f t="shared" si="1"/>
        <v>0</v>
      </c>
    </row>
    <row r="14" spans="12:27" x14ac:dyDescent="0.2">
      <c r="L14" s="29">
        <v>0.3</v>
      </c>
      <c r="M14" s="29"/>
      <c r="N14" s="29"/>
      <c r="O14" s="29">
        <f t="shared" si="0"/>
        <v>0.89999999999999991</v>
      </c>
      <c r="R14">
        <f t="shared" si="1"/>
        <v>0</v>
      </c>
    </row>
    <row r="15" spans="12:27" x14ac:dyDescent="0.2">
      <c r="L15" s="29">
        <v>0.4</v>
      </c>
      <c r="M15" s="29"/>
      <c r="N15" s="29"/>
      <c r="O15" s="29">
        <f>L15+0.6</f>
        <v>1</v>
      </c>
      <c r="R15">
        <f t="shared" si="1"/>
        <v>0</v>
      </c>
    </row>
    <row r="16" spans="12:27" x14ac:dyDescent="0.2">
      <c r="L16" s="29">
        <v>0.4</v>
      </c>
      <c r="M16" s="29"/>
      <c r="N16" s="29"/>
      <c r="O16" s="29">
        <f t="shared" si="0"/>
        <v>1</v>
      </c>
      <c r="R16">
        <f t="shared" si="1"/>
        <v>0</v>
      </c>
    </row>
    <row r="17" spans="12:25" x14ac:dyDescent="0.2">
      <c r="L17" s="29"/>
      <c r="M17" s="29"/>
      <c r="N17" s="29"/>
      <c r="O17" s="29">
        <f t="shared" si="0"/>
        <v>0.6</v>
      </c>
      <c r="R17">
        <f t="shared" si="1"/>
        <v>0</v>
      </c>
    </row>
    <row r="18" spans="12:25" x14ac:dyDescent="0.2">
      <c r="L18" s="29"/>
      <c r="M18" s="29"/>
      <c r="N18" s="29"/>
      <c r="O18" s="29">
        <f t="shared" si="0"/>
        <v>0.6</v>
      </c>
      <c r="R18">
        <f t="shared" si="1"/>
        <v>0</v>
      </c>
    </row>
    <row r="19" spans="12:25" x14ac:dyDescent="0.2">
      <c r="L19" s="29"/>
      <c r="M19" s="29"/>
      <c r="N19" s="29"/>
      <c r="O19" s="29">
        <f t="shared" si="0"/>
        <v>0.6</v>
      </c>
      <c r="R19">
        <f t="shared" si="1"/>
        <v>0</v>
      </c>
    </row>
    <row r="20" spans="12:25" x14ac:dyDescent="0.2">
      <c r="L20" s="29"/>
      <c r="M20" s="29"/>
      <c r="N20" s="29"/>
      <c r="O20" s="29">
        <f t="shared" si="0"/>
        <v>0.6</v>
      </c>
      <c r="R20">
        <f t="shared" si="1"/>
        <v>0</v>
      </c>
    </row>
    <row r="21" spans="12:25" x14ac:dyDescent="0.2">
      <c r="L21" s="29"/>
      <c r="M21" s="29"/>
      <c r="N21" s="29"/>
      <c r="O21" s="29">
        <f t="shared" si="0"/>
        <v>0.6</v>
      </c>
      <c r="R21">
        <f t="shared" si="1"/>
        <v>0</v>
      </c>
    </row>
    <row r="22" spans="12:25" x14ac:dyDescent="0.2">
      <c r="L22" s="29"/>
      <c r="M22" s="29"/>
      <c r="N22" s="29"/>
      <c r="O22" s="29">
        <f t="shared" si="0"/>
        <v>0.6</v>
      </c>
      <c r="R22">
        <f t="shared" si="1"/>
        <v>0</v>
      </c>
    </row>
    <row r="23" spans="12:25" x14ac:dyDescent="0.2">
      <c r="L23" s="29"/>
      <c r="M23" s="29"/>
      <c r="N23" s="29"/>
      <c r="O23" s="29">
        <f t="shared" si="0"/>
        <v>0.6</v>
      </c>
      <c r="R23">
        <f t="shared" si="1"/>
        <v>0</v>
      </c>
      <c r="Y23">
        <f>401.4/453*100</f>
        <v>88.609271523178805</v>
      </c>
    </row>
    <row r="24" spans="12:25" x14ac:dyDescent="0.2">
      <c r="L24" s="29"/>
      <c r="M24" s="29"/>
      <c r="N24" s="29"/>
      <c r="O24" s="29">
        <f t="shared" si="0"/>
        <v>0.6</v>
      </c>
      <c r="R24">
        <f t="shared" si="1"/>
        <v>0</v>
      </c>
      <c r="Y24">
        <f>325.5/365*100</f>
        <v>89.178082191780817</v>
      </c>
    </row>
    <row r="25" spans="12:25" x14ac:dyDescent="0.2">
      <c r="L25" s="29"/>
      <c r="M25" s="29"/>
      <c r="N25" s="29"/>
      <c r="O25" s="29"/>
    </row>
    <row r="31" spans="12:25" x14ac:dyDescent="0.2">
      <c r="R31">
        <f>SUM(R9:R24)</f>
        <v>0</v>
      </c>
      <c r="T31">
        <f>N9*$AA$10</f>
        <v>0</v>
      </c>
    </row>
    <row r="32" spans="12:25" x14ac:dyDescent="0.2">
      <c r="T32">
        <f t="shared" ref="T32:T36" si="2">N10*$AA$10</f>
        <v>0</v>
      </c>
    </row>
    <row r="33" spans="5:20" x14ac:dyDescent="0.2">
      <c r="T33">
        <f t="shared" si="2"/>
        <v>0</v>
      </c>
    </row>
    <row r="34" spans="5:20" x14ac:dyDescent="0.2">
      <c r="E34" t="s">
        <v>74</v>
      </c>
      <c r="K34" t="s">
        <v>75</v>
      </c>
      <c r="M34" t="s">
        <v>75</v>
      </c>
      <c r="T34">
        <f t="shared" si="2"/>
        <v>0</v>
      </c>
    </row>
    <row r="35" spans="5:20" x14ac:dyDescent="0.2">
      <c r="E35" t="s">
        <v>76</v>
      </c>
      <c r="H35" t="s">
        <v>77</v>
      </c>
      <c r="K35" t="s">
        <v>78</v>
      </c>
      <c r="M35" t="s">
        <v>79</v>
      </c>
      <c r="T35">
        <f t="shared" si="2"/>
        <v>0</v>
      </c>
    </row>
    <row r="36" spans="5:20" x14ac:dyDescent="0.2">
      <c r="E36">
        <f>240*7.7</f>
        <v>1848</v>
      </c>
      <c r="H36">
        <f>12*20*2</f>
        <v>480</v>
      </c>
      <c r="K36">
        <f>240*((7.34+7.68)*0.17/2)</f>
        <v>306.40800000000002</v>
      </c>
      <c r="M36">
        <f>240*((7.34+7.08)*0.13/2)</f>
        <v>224.952</v>
      </c>
      <c r="R36">
        <f>R31-SUM(T30:T46)</f>
        <v>0</v>
      </c>
      <c r="T36">
        <f t="shared" si="2"/>
        <v>0</v>
      </c>
    </row>
    <row r="37" spans="5:20" x14ac:dyDescent="0.2">
      <c r="T37">
        <f>N17*$AA$9</f>
        <v>0</v>
      </c>
    </row>
    <row r="38" spans="5:20" x14ac:dyDescent="0.2">
      <c r="T38">
        <f t="shared" ref="T38:T41" si="3">N18*$AA$9</f>
        <v>0</v>
      </c>
    </row>
    <row r="39" spans="5:20" x14ac:dyDescent="0.2">
      <c r="E39" t="s">
        <v>80</v>
      </c>
      <c r="T39">
        <f t="shared" si="3"/>
        <v>0</v>
      </c>
    </row>
    <row r="40" spans="5:20" x14ac:dyDescent="0.2">
      <c r="E40" t="s">
        <v>81</v>
      </c>
      <c r="I40" t="s">
        <v>82</v>
      </c>
      <c r="K40" t="s">
        <v>83</v>
      </c>
      <c r="T40">
        <f t="shared" si="3"/>
        <v>0</v>
      </c>
    </row>
    <row r="41" spans="5:20" x14ac:dyDescent="0.2">
      <c r="I41">
        <f>329.8/466.665</f>
        <v>0.70671680970289175</v>
      </c>
      <c r="K41">
        <f>164.9/466.665</f>
        <v>0.35335840485144587</v>
      </c>
      <c r="M41" s="28"/>
      <c r="T41">
        <f t="shared" si="3"/>
        <v>0</v>
      </c>
    </row>
    <row r="42" spans="5:20" x14ac:dyDescent="0.2">
      <c r="E42">
        <f>240*7.08</f>
        <v>1699.2</v>
      </c>
      <c r="I42">
        <f>I41*240</f>
        <v>169.61203432869402</v>
      </c>
      <c r="K42">
        <f>K41*240</f>
        <v>84.806017164347011</v>
      </c>
      <c r="T42">
        <f>N22*$AA$9</f>
        <v>0</v>
      </c>
    </row>
    <row r="43" spans="5:20" x14ac:dyDescent="0.2">
      <c r="T43">
        <f>N15*$AA$11</f>
        <v>0</v>
      </c>
    </row>
    <row r="44" spans="5:20" x14ac:dyDescent="0.2">
      <c r="I44">
        <f>240*((7.08+7)*0.04/2)</f>
        <v>67.584000000000003</v>
      </c>
      <c r="J44">
        <f>I44*2.5</f>
        <v>168.96</v>
      </c>
      <c r="T44">
        <f>N16*$AA$11</f>
        <v>0</v>
      </c>
    </row>
    <row r="45" spans="5:20" x14ac:dyDescent="0.2">
      <c r="E45" t="s">
        <v>84</v>
      </c>
      <c r="G45" t="s">
        <v>85</v>
      </c>
      <c r="I45" t="s">
        <v>86</v>
      </c>
      <c r="T45">
        <f>$AA$12*N23</f>
        <v>0</v>
      </c>
    </row>
    <row r="46" spans="5:20" x14ac:dyDescent="0.2">
      <c r="T46">
        <f>$AA$12*N24</f>
        <v>0</v>
      </c>
    </row>
    <row r="47" spans="5:20" x14ac:dyDescent="0.2">
      <c r="E47">
        <f>H36*1.35*0.1</f>
        <v>64.8</v>
      </c>
      <c r="G47">
        <f>240-13.6-15.12-9.54-8.3</f>
        <v>193.44</v>
      </c>
      <c r="I47">
        <f>240*0.12</f>
        <v>28.799999999999997</v>
      </c>
    </row>
    <row r="48" spans="5:20" x14ac:dyDescent="0.2">
      <c r="I48">
        <f>3.75*0.3</f>
        <v>1.125</v>
      </c>
    </row>
    <row r="49" spans="13:17" x14ac:dyDescent="0.2">
      <c r="M49">
        <f>466.665*0.12</f>
        <v>55.9998</v>
      </c>
      <c r="O49">
        <f>0.3*3</f>
        <v>0.89999999999999991</v>
      </c>
      <c r="Q49">
        <f>O49*12</f>
        <v>10.799999999999999</v>
      </c>
    </row>
    <row r="50" spans="13:17" x14ac:dyDescent="0.2">
      <c r="M50">
        <v>3</v>
      </c>
      <c r="Q50">
        <f>2.32*0.3</f>
        <v>0.69599999999999995</v>
      </c>
    </row>
    <row r="51" spans="13:17" x14ac:dyDescent="0.2">
      <c r="M51">
        <v>1.35</v>
      </c>
      <c r="Q51">
        <f>1.617*0.3</f>
        <v>0.48509999999999998</v>
      </c>
    </row>
    <row r="52" spans="13:17" x14ac:dyDescent="0.2">
      <c r="M52">
        <v>1.35</v>
      </c>
      <c r="Q52">
        <f>1.013*0.3</f>
        <v>0.30389999999999995</v>
      </c>
    </row>
    <row r="53" spans="13:17" x14ac:dyDescent="0.2">
      <c r="Q53">
        <f>0.862*0.12</f>
        <v>0.10343999999999999</v>
      </c>
    </row>
    <row r="54" spans="13:17" x14ac:dyDescent="0.2">
      <c r="Q54">
        <f>2*0.3*3.54</f>
        <v>2.1240000000000001</v>
      </c>
    </row>
    <row r="55" spans="13:17" x14ac:dyDescent="0.2">
      <c r="Q55">
        <f>SUM(Q49:Q53)</f>
        <v>12.388439999999999</v>
      </c>
    </row>
    <row r="56" spans="13:17" x14ac:dyDescent="0.2">
      <c r="Q56">
        <f>Q55*2</f>
        <v>24.776879999999998</v>
      </c>
    </row>
  </sheetData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6" sqref="P6"/>
    </sheetView>
  </sheetViews>
  <sheetFormatPr defaultRowHeight="12.75" x14ac:dyDescent="0.2"/>
  <sheetData/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Company>Granfpolis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Sueli</dc:creator>
  <cp:lastModifiedBy>GRANFPOLIS</cp:lastModifiedBy>
  <cp:lastPrinted>2015-09-23T18:21:53Z</cp:lastPrinted>
  <dcterms:created xsi:type="dcterms:W3CDTF">2005-09-12T13:11:50Z</dcterms:created>
  <dcterms:modified xsi:type="dcterms:W3CDTF">2016-04-08T12:49:53Z</dcterms:modified>
</cp:coreProperties>
</file>